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https://uark.sharepoint.com/teams/ChainMasters/Shared Documents/General/workout/"/>
    </mc:Choice>
  </mc:AlternateContent>
  <xr:revisionPtr revIDLastSave="639" documentId="13_ncr:1_{DFCAF74A-04C4-4A72-8C85-460E0C9D9100}" xr6:coauthVersionLast="47" xr6:coauthVersionMax="47" xr10:uidLastSave="{5471ED47-05E8-4920-8763-AB36E3C9648B}"/>
  <bookViews>
    <workbookView xWindow="11424" yWindow="0" windowWidth="11712" windowHeight="12336" firstSheet="3" activeTab="3" xr2:uid="{00000000-000D-0000-FFFF-FFFF00000000}"/>
  </bookViews>
  <sheets>
    <sheet name="Answers_Template_Q1-5" sheetId="3" r:id="rId1"/>
    <sheet name="Aug_Orders_SKU_HA3" sheetId="5" r:id="rId2"/>
    <sheet name="Sheet1" sheetId="6" r:id="rId3"/>
    <sheet name="Sheet2" sheetId="7" r:id="rId4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'Answers_Template_Q1-5'!$B$1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5" i="5" l="1"/>
  <c r="AF44" i="5"/>
  <c r="AF43" i="5"/>
  <c r="AA50" i="5"/>
  <c r="AA25" i="5"/>
  <c r="AA49" i="5"/>
  <c r="AA48" i="5"/>
  <c r="AA47" i="5"/>
  <c r="AA38" i="5"/>
  <c r="AA44" i="5" s="1"/>
  <c r="AE32" i="5"/>
  <c r="AE24" i="5"/>
  <c r="AA24" i="5"/>
  <c r="D1" i="3"/>
  <c r="V24" i="5"/>
  <c r="AA22" i="5"/>
  <c r="AA21" i="5"/>
  <c r="AD18" i="5"/>
  <c r="AC18" i="5"/>
  <c r="AC38" i="5" s="1"/>
  <c r="AB18" i="5"/>
  <c r="AA18" i="5"/>
  <c r="V20" i="5"/>
  <c r="AB38" i="5"/>
  <c r="AB43" i="5" s="1"/>
  <c r="AB21" i="5"/>
  <c r="AC22" i="5"/>
  <c r="AB19" i="5"/>
  <c r="AC19" i="5"/>
  <c r="AD19" i="5"/>
  <c r="AA19" i="5"/>
  <c r="F35" i="5"/>
  <c r="V19" i="5"/>
  <c r="V23" i="5"/>
  <c r="D35" i="5"/>
  <c r="C35" i="5"/>
  <c r="AA43" i="5" l="1"/>
  <c r="AA45" i="5" s="1"/>
  <c r="AD21" i="5"/>
  <c r="AD22" i="5"/>
  <c r="AD38" i="5"/>
  <c r="AD43" i="5" s="1"/>
  <c r="D5" i="3"/>
  <c r="AC44" i="5"/>
  <c r="AC43" i="5"/>
  <c r="AC45" i="5" s="1"/>
  <c r="AC21" i="5"/>
  <c r="AB45" i="5"/>
  <c r="AB22" i="5"/>
  <c r="D4" i="3"/>
  <c r="AB44" i="5"/>
  <c r="AA23" i="5"/>
  <c r="D3" i="3"/>
  <c r="S35" i="5"/>
  <c r="Q35" i="5"/>
  <c r="R35" i="5"/>
  <c r="P35" i="5"/>
  <c r="E35" i="5"/>
  <c r="G35" i="5"/>
  <c r="H35" i="5"/>
  <c r="I35" i="5"/>
  <c r="J35" i="5"/>
  <c r="K35" i="5"/>
  <c r="L35" i="5"/>
  <c r="AD45" i="5" l="1"/>
  <c r="D6" i="3"/>
  <c r="AD44" i="5"/>
  <c r="AE30" i="5"/>
  <c r="AE31" i="5" s="1"/>
  <c r="D2" i="3" s="1"/>
  <c r="D7" i="3" l="1"/>
</calcChain>
</file>

<file path=xl/sharedStrings.xml><?xml version="1.0" encoding="utf-8"?>
<sst xmlns="http://schemas.openxmlformats.org/spreadsheetml/2006/main" count="113" uniqueCount="77">
  <si>
    <t>Answers to Q.1-5</t>
  </si>
  <si>
    <t>Q.1 Current total logistics cost for SKU HA3 ($ per month)</t>
  </si>
  <si>
    <t>Q.2 Current total annual logistics cost across all SKUs ($)</t>
  </si>
  <si>
    <t>Q.3 What should be GOLD Meals' ordering policy (by CKO/state)?</t>
  </si>
  <si>
    <t>AZ</t>
  </si>
  <si>
    <t>Explanation: Based on the EOQ calculation, these are the optimal ordering quantities per state per month.</t>
  </si>
  <si>
    <t>CO</t>
  </si>
  <si>
    <t>NV</t>
  </si>
  <si>
    <t>UT</t>
  </si>
  <si>
    <t>Q.4 Total annual logistics cost savings (based on Q.3; $)?</t>
  </si>
  <si>
    <t>Q.5 New (typical) lead time based on Q.3, days)</t>
  </si>
  <si>
    <t>No change</t>
  </si>
  <si>
    <t>Retail customer order receipts (no. of units ordered by retail customers)</t>
  </si>
  <si>
    <t>GOLD order placements with CKOs (no. of units)</t>
  </si>
  <si>
    <t>Cost information</t>
  </si>
  <si>
    <t>CKO</t>
  </si>
  <si>
    <t>August</t>
  </si>
  <si>
    <t>Customer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</si>
  <si>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</si>
  <si>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</si>
  <si>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</si>
  <si>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</si>
  <si>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</si>
  <si>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</si>
  <si>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</si>
  <si>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</si>
  <si>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</si>
  <si>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</si>
  <si>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r>
      <t>CKO order processing costs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</si>
  <si>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Avg. carrier order shipping costs</t>
    </r>
    <r>
      <rPr>
        <vertAlign val="superscript"/>
        <sz val="11"/>
        <color theme="1"/>
        <rFont val="Calibri"/>
        <family val="2"/>
        <scheme val="minor"/>
      </rPr>
      <t>2</t>
    </r>
  </si>
  <si>
    <t>1: This is a fixed cost charged by the CKOs for each (SKU-specific) order.</t>
  </si>
  <si>
    <t>2: This is the transportation cost associated with shipping products from the CKO to the retail customer(s). This cost does not vary with the shipping quantity. These figures represent the SKU-specific shares of consolidated shipping costs (shipments are consolidated across SKUs).</t>
  </si>
  <si>
    <t>Unit cost</t>
  </si>
  <si>
    <t>Holding cost factor (per year)</t>
  </si>
  <si>
    <t>Unit Cost</t>
  </si>
  <si>
    <t>States</t>
  </si>
  <si>
    <t>Holding Cost Factor</t>
  </si>
  <si>
    <t>Demand</t>
  </si>
  <si>
    <t>Holding Cost Annual</t>
  </si>
  <si>
    <t>Ordering Cost Per Order</t>
  </si>
  <si>
    <t>Holding Cost Monthly</t>
  </si>
  <si>
    <t>Number of Orders</t>
  </si>
  <si>
    <t>Cost of Order per state</t>
  </si>
  <si>
    <t>Order Size</t>
  </si>
  <si>
    <t>units</t>
  </si>
  <si>
    <t>Holding Cost per State</t>
  </si>
  <si>
    <t>Not used at present</t>
  </si>
  <si>
    <t>Average Inventory Per-order</t>
  </si>
  <si>
    <t>Total Ordering Cost</t>
  </si>
  <si>
    <t>Holding Cost Per Order</t>
  </si>
  <si>
    <t>Total Holding Cost</t>
  </si>
  <si>
    <t>Total Cost</t>
  </si>
  <si>
    <t xml:space="preserve">From the above SKU_HA3 total Cost for the month of August </t>
  </si>
  <si>
    <t>For the whole year</t>
  </si>
  <si>
    <t>For all 24 SKUs</t>
  </si>
  <si>
    <t>Total units</t>
  </si>
  <si>
    <t>Monthly</t>
  </si>
  <si>
    <t>EOQ</t>
  </si>
  <si>
    <t>(</t>
  </si>
  <si>
    <t>Ordering Cost</t>
  </si>
  <si>
    <t>Holding Cost</t>
  </si>
  <si>
    <t>EOQ Total Cost for all State</t>
  </si>
  <si>
    <t xml:space="preserve">Per Year </t>
  </si>
  <si>
    <t>Annual Savings</t>
  </si>
  <si>
    <t>No change since demand still remains the same</t>
  </si>
  <si>
    <t>Total Cost Current Methodology</t>
  </si>
  <si>
    <t>Total Cost Using Our Services</t>
  </si>
  <si>
    <t>Options</t>
  </si>
  <si>
    <t>Costs</t>
  </si>
  <si>
    <t>Multi Regional</t>
  </si>
  <si>
    <t>Full Centralized</t>
  </si>
  <si>
    <t>Hybrid</t>
  </si>
  <si>
    <t>Costs Assumptions based on current operation for one SKU in a month</t>
  </si>
  <si>
    <t>Production (CKO) costs</t>
  </si>
  <si>
    <t>Transportation costs</t>
  </si>
  <si>
    <t>Ware housing costs</t>
  </si>
  <si>
    <t>Order processing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</si>
</sst>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6" fillId="3" borderId="1" xfId="0" applyFont="1" applyFill="1" applyBorder="1"/>
    <xf numFmtId="0" fontId="6" fillId="3" borderId="7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7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3" borderId="13" xfId="0" applyFill="1" applyBorder="1"/>
    <xf numFmtId="0" fontId="0" fillId="3" borderId="16" xfId="0" applyFill="1" applyBorder="1"/>
    <xf numFmtId="0" fontId="6" fillId="3" borderId="17" xfId="0" applyFont="1" applyFill="1" applyBorder="1" applyAlignment="1">
      <alignment horizontal="center"/>
    </xf>
    <xf numFmtId="0" fontId="0" fillId="3" borderId="18" xfId="0" applyFill="1" applyBorder="1"/>
    <xf numFmtId="0" fontId="5" fillId="3" borderId="17" xfId="0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0" fillId="3" borderId="14" xfId="0" applyFill="1" applyBorder="1"/>
    <xf numFmtId="0" fontId="6" fillId="3" borderId="0" xfId="0" applyFont="1" applyFill="1"/>
    <xf numFmtId="165" fontId="0" fillId="3" borderId="5" xfId="2" applyNumberFormat="1" applyFont="1" applyFill="1" applyBorder="1"/>
    <xf numFmtId="165" fontId="0" fillId="3" borderId="0" xfId="2" applyNumberFormat="1" applyFont="1" applyFill="1" applyBorder="1"/>
    <xf numFmtId="165" fontId="0" fillId="3" borderId="1" xfId="2" applyNumberFormat="1" applyFont="1" applyFill="1" applyBorder="1"/>
    <xf numFmtId="3" fontId="3" fillId="3" borderId="26" xfId="0" applyNumberFormat="1" applyFont="1" applyFill="1" applyBorder="1" applyAlignment="1">
      <alignment horizontal="center"/>
    </xf>
    <xf numFmtId="3" fontId="3" fillId="3" borderId="27" xfId="0" applyNumberFormat="1" applyFont="1" applyFill="1" applyBorder="1" applyAlignment="1">
      <alignment horizontal="center"/>
    </xf>
    <xf numFmtId="0" fontId="0" fillId="3" borderId="19" xfId="0" applyFill="1" applyBorder="1"/>
    <xf numFmtId="44" fontId="0" fillId="0" borderId="0" xfId="0" applyNumberFormat="1"/>
    <xf numFmtId="0" fontId="0" fillId="3" borderId="23" xfId="0" applyFill="1" applyBorder="1"/>
    <xf numFmtId="165" fontId="1" fillId="2" borderId="3" xfId="2" applyNumberFormat="1" applyFont="1" applyFill="1" applyBorder="1"/>
    <xf numFmtId="164" fontId="1" fillId="2" borderId="3" xfId="1" applyNumberFormat="1" applyFont="1" applyFill="1" applyBorder="1" applyAlignment="1"/>
    <xf numFmtId="0" fontId="4" fillId="3" borderId="4" xfId="0" applyFont="1" applyFill="1" applyBorder="1" applyAlignment="1">
      <alignment horizontal="center"/>
    </xf>
    <xf numFmtId="164" fontId="1" fillId="2" borderId="3" xfId="1" applyNumberFormat="1" applyFont="1" applyFill="1" applyBorder="1"/>
    <xf numFmtId="3" fontId="0" fillId="0" borderId="0" xfId="0" applyNumberFormat="1"/>
    <xf numFmtId="44" fontId="0" fillId="3" borderId="0" xfId="2" applyFont="1" applyFill="1" applyBorder="1"/>
    <xf numFmtId="0" fontId="2" fillId="3" borderId="13" xfId="0" applyFont="1" applyFill="1" applyBorder="1"/>
    <xf numFmtId="0" fontId="0" fillId="3" borderId="15" xfId="0" applyFill="1" applyBorder="1"/>
    <xf numFmtId="0" fontId="6" fillId="3" borderId="19" xfId="0" applyFont="1" applyFill="1" applyBorder="1"/>
    <xf numFmtId="0" fontId="6" fillId="3" borderId="18" xfId="0" applyFont="1" applyFill="1" applyBorder="1" applyAlignment="1">
      <alignment horizontal="center"/>
    </xf>
    <xf numFmtId="0" fontId="0" fillId="3" borderId="20" xfId="0" applyFill="1" applyBorder="1" applyAlignment="1">
      <alignment horizontal="left"/>
    </xf>
    <xf numFmtId="165" fontId="0" fillId="3" borderId="21" xfId="2" applyNumberFormat="1" applyFont="1" applyFill="1" applyBorder="1"/>
    <xf numFmtId="0" fontId="0" fillId="3" borderId="18" xfId="0" applyFill="1" applyBorder="1" applyAlignment="1">
      <alignment horizontal="left"/>
    </xf>
    <xf numFmtId="165" fontId="0" fillId="3" borderId="17" xfId="2" applyNumberFormat="1" applyFont="1" applyFill="1" applyBorder="1"/>
    <xf numFmtId="165" fontId="0" fillId="3" borderId="19" xfId="2" applyNumberFormat="1" applyFont="1" applyFill="1" applyBorder="1"/>
    <xf numFmtId="0" fontId="0" fillId="3" borderId="22" xfId="0" applyFill="1" applyBorder="1"/>
    <xf numFmtId="9" fontId="0" fillId="3" borderId="23" xfId="0" applyNumberFormat="1" applyFill="1" applyBorder="1"/>
    <xf numFmtId="0" fontId="0" fillId="3" borderId="24" xfId="0" applyFill="1" applyBorder="1"/>
    <xf numFmtId="0" fontId="0" fillId="0" borderId="0" xfId="0" applyAlignment="1">
      <alignment horizontal="left"/>
    </xf>
    <xf numFmtId="165" fontId="0" fillId="0" borderId="0" xfId="0" applyNumberFormat="1"/>
    <xf numFmtId="44" fontId="1" fillId="0" borderId="0" xfId="2" applyFont="1" applyBorder="1" applyAlignment="1">
      <alignment horizontal="right"/>
    </xf>
    <xf numFmtId="164" fontId="1" fillId="0" borderId="0" xfId="1" applyNumberFormat="1" applyFont="1" applyBorder="1"/>
    <xf numFmtId="165" fontId="1" fillId="0" borderId="0" xfId="2" applyNumberFormat="1" applyFont="1" applyBorder="1" applyAlignment="1">
      <alignment horizontal="right"/>
    </xf>
    <xf numFmtId="8" fontId="0" fillId="0" borderId="0" xfId="0" applyNumberFormat="1"/>
    <xf numFmtId="0" fontId="0" fillId="0" borderId="0" xfId="0" applyAlignment="1">
      <alignment wrapText="1"/>
    </xf>
    <xf numFmtId="0" fontId="2" fillId="3" borderId="0" xfId="0" applyFont="1" applyFill="1" applyAlignment="1">
      <alignment horizontal="center"/>
    </xf>
    <xf numFmtId="44" fontId="2" fillId="4" borderId="0" xfId="0" applyNumberFormat="1" applyFont="1" applyFill="1"/>
    <xf numFmtId="0" fontId="2" fillId="5" borderId="2" xfId="0" applyFont="1" applyFill="1" applyBorder="1"/>
    <xf numFmtId="3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8" fontId="0" fillId="0" borderId="2" xfId="0" applyNumberFormat="1" applyBorder="1"/>
    <xf numFmtId="44" fontId="2" fillId="4" borderId="2" xfId="0" applyNumberFormat="1" applyFont="1" applyFill="1" applyBorder="1"/>
    <xf numFmtId="8" fontId="2" fillId="0" borderId="0" xfId="0" applyNumberFormat="1" applyFont="1"/>
    <xf numFmtId="9" fontId="2" fillId="0" borderId="0" xfId="0" applyNumberFormat="1" applyFont="1"/>
    <xf numFmtId="44" fontId="2" fillId="0" borderId="0" xfId="0" applyNumberFormat="1" applyFont="1"/>
    <xf numFmtId="0" fontId="2" fillId="0" borderId="0" xfId="0" applyFont="1" applyAlignment="1">
      <alignment wrapText="1"/>
    </xf>
    <xf numFmtId="2" fontId="0" fillId="0" borderId="0" xfId="0" applyNumberFormat="1"/>
    <xf numFmtId="0" fontId="0" fillId="4" borderId="0" xfId="0" applyFill="1"/>
    <xf numFmtId="0" fontId="2" fillId="4" borderId="0" xfId="0" applyFont="1" applyFill="1"/>
    <xf numFmtId="0" fontId="2" fillId="5" borderId="2" xfId="0" applyFont="1" applyFill="1" applyBorder="1" applyAlignment="1">
      <alignment wrapText="1"/>
    </xf>
    <xf numFmtId="44" fontId="0" fillId="0" borderId="2" xfId="0" applyNumberFormat="1" applyBorder="1"/>
    <xf numFmtId="44" fontId="0" fillId="0" borderId="0" xfId="2" applyFont="1"/>
    <xf numFmtId="0" fontId="0" fillId="2" borderId="0" xfId="0" applyFill="1" applyAlignment="1">
      <alignment horizontal="left" vertical="top" wrapText="1"/>
    </xf>
    <xf numFmtId="0" fontId="4" fillId="3" borderId="4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0" borderId="0" xfId="0" applyFont="1" applyAlignment="1">
      <alignment horizontal="center" vertical="center" textRotation="90"/>
    </xf>
    <xf numFmtId="0" fontId="4" fillId="3" borderId="2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3" borderId="16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8" fillId="3" borderId="19" xfId="0" applyFont="1" applyFill="1" applyBorder="1" applyAlignment="1">
      <alignment horizontal="left" vertical="top" wrapText="1"/>
    </xf>
    <xf numFmtId="0" fontId="8" fillId="3" borderId="16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19" xfId="0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Current Vs. Proposed Order Philosophy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Sheet1!$D$10:$E$10</c:f>
              <c:strCache>
                <c:ptCount val="2"/>
                <c:pt idx="0">
                  <c:v>Total Cost Current Methodology</c:v>
                </c:pt>
                <c:pt idx="1">
                  <c:v>Total Cost Using Our Services</c:v>
                </c:pt>
              </c:strCache>
            </c:strRef>
          </c:cat>
          <c:val>
            <c:numRef>
              <c:f>Sheet1!$D$11:$E$11</c:f>
              <c:numCache>
                <c:formatCode>_("$"* #,##0.00_);_("$"* \(#,##0.00\);_("$"* "-"??_);_(@_)</c:formatCode>
                <c:ptCount val="2"/>
                <c:pt idx="0">
                  <c:v>1180800</c:v>
                </c:pt>
                <c:pt idx="1">
                  <c:v>315137.9790712198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5-44F1-808B-61DDBFFD8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5158320"/>
        <c:axId val="805154960"/>
      </c:barChart>
      <c:catAx>
        <c:axId val="80515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5154960"/>
        <c:crosses val="autoZero"/>
        <c:auto val="1"/>
        <c:lblAlgn val="ctr"/>
        <c:lblOffset val="100"/>
        <c:noMultiLvlLbl val="0"/>
      </c:catAx>
      <c:valAx>
        <c:axId val="80515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515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121920</xdr:colOff>
      <xdr:row>12</xdr:row>
      <xdr:rowOff>11430</xdr:rowOff>
    </xdr:from>
    <xdr:to>
      <xdr:col>5</xdr:col>
      <xdr:colOff>472440</xdr:colOff>
      <xdr:row>27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65A25F-F13C-743A-1458-0CE3EC339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workbookViewId="0">
      <pane ySplit="1" topLeftCell="B12" activePane="bottomLeft" state="frozen"/>
      <selection pane="bottomLeft" activeCell="B12" sqref="B12:B15"/>
      <selection activeCell="B28" sqref="B28"/>
    </sheetView>
  </sheetViews>
  <sheetFormatPr defaultRowHeight="14.45"/>
  <cols>
    <col min="1" max="1" width="6.5703125" bestFit="1" customWidth="1"/>
    <col min="2" max="2" width="53.7109375" bestFit="1" customWidth="1"/>
    <col min="3" max="3" width="9.7109375" bestFit="1" customWidth="1"/>
    <col min="4" max="4" width="11.7109375" customWidth="1"/>
    <col min="5" max="5" width="1.7109375" customWidth="1"/>
    <col min="6" max="6" width="9.7109375" bestFit="1" customWidth="1"/>
  </cols>
  <sheetData>
    <row r="1" spans="1:11" ht="15.75" customHeight="1" thickBot="1">
      <c r="A1" s="89" t="s">
        <v>0</v>
      </c>
      <c r="B1" s="88" t="s">
        <v>1</v>
      </c>
      <c r="C1" s="86"/>
      <c r="D1" s="42">
        <f>Aug_Orders_SKU_HA3!AA25</f>
        <v>4100</v>
      </c>
    </row>
    <row r="2" spans="1:11" ht="15" thickBot="1">
      <c r="A2" s="89"/>
      <c r="B2" s="88" t="s">
        <v>2</v>
      </c>
      <c r="C2" s="86"/>
      <c r="D2" s="42">
        <f>Aug_Orders_SKU_HA3!AE32</f>
        <v>1180800</v>
      </c>
    </row>
    <row r="3" spans="1:11" ht="15" thickBot="1">
      <c r="A3" s="89"/>
      <c r="B3" s="90" t="s">
        <v>3</v>
      </c>
      <c r="C3" s="44" t="s">
        <v>4</v>
      </c>
      <c r="D3" s="43">
        <f>Aug_Orders_SKU_HA3!AA38</f>
        <v>1494.7179727901239</v>
      </c>
      <c r="F3" s="85" t="s">
        <v>5</v>
      </c>
      <c r="G3" s="85"/>
      <c r="H3" s="85"/>
      <c r="I3" s="85"/>
      <c r="J3" s="85"/>
      <c r="K3" s="85"/>
    </row>
    <row r="4" spans="1:11" ht="15" thickBot="1">
      <c r="A4" s="89"/>
      <c r="B4" s="90"/>
      <c r="C4" s="44" t="s">
        <v>6</v>
      </c>
      <c r="D4" s="43">
        <f>Aug_Orders_SKU_HA3!AB38</f>
        <v>1628.8311481215321</v>
      </c>
      <c r="F4" s="85"/>
      <c r="G4" s="85"/>
      <c r="H4" s="85"/>
      <c r="I4" s="85"/>
      <c r="J4" s="85"/>
      <c r="K4" s="85"/>
    </row>
    <row r="5" spans="1:11" ht="15" thickBot="1">
      <c r="A5" s="89"/>
      <c r="B5" s="90"/>
      <c r="C5" s="44" t="s">
        <v>7</v>
      </c>
      <c r="D5" s="43">
        <f>Aug_Orders_SKU_HA3!AC38</f>
        <v>1037.4794631045168</v>
      </c>
      <c r="F5" s="85"/>
      <c r="G5" s="85"/>
      <c r="H5" s="85"/>
      <c r="I5" s="85"/>
      <c r="J5" s="85"/>
      <c r="K5" s="85"/>
    </row>
    <row r="6" spans="1:11" ht="15" thickBot="1">
      <c r="A6" s="89"/>
      <c r="B6" s="90"/>
      <c r="C6" s="44" t="s">
        <v>8</v>
      </c>
      <c r="D6" s="43">
        <f>Aug_Orders_SKU_HA3!AD38</f>
        <v>1144.324599000995</v>
      </c>
      <c r="F6" s="85"/>
      <c r="G6" s="85"/>
      <c r="H6" s="85"/>
      <c r="I6" s="85"/>
      <c r="J6" s="85"/>
      <c r="K6" s="85"/>
    </row>
    <row r="7" spans="1:11" ht="15" thickBot="1">
      <c r="A7" s="89"/>
      <c r="B7" s="88" t="s">
        <v>9</v>
      </c>
      <c r="C7" s="86"/>
      <c r="D7" s="42">
        <f>Aug_Orders_SKU_HA3!AA50</f>
        <v>865662.0209287802</v>
      </c>
    </row>
    <row r="8" spans="1:11" ht="15" thickBot="1">
      <c r="A8" s="89"/>
      <c r="B8" s="86" t="s">
        <v>10</v>
      </c>
      <c r="C8" s="87"/>
      <c r="D8" s="45" t="s">
        <v>11</v>
      </c>
    </row>
  </sheetData>
  <mergeCells count="7">
    <mergeCell ref="F3:K6"/>
    <mergeCell ref="B8:C8"/>
    <mergeCell ref="B2:C2"/>
    <mergeCell ref="A1:A8"/>
    <mergeCell ref="B3:B6"/>
    <mergeCell ref="B1:C1"/>
    <mergeCell ref="B7:C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FBC39-5AD9-47DE-9D17-4C16F32CCDB6}">
  <dimension ref="A1:AF78"/>
  <sheetViews>
    <sheetView topLeftCell="T27" workbookViewId="0">
      <selection activeCell="AF43" sqref="AF43:AF45"/>
    </sheetView>
  </sheetViews>
  <sheetFormatPr defaultRowHeight="14.45"/>
  <cols>
    <col min="1" max="1" width="6.7109375" customWidth="1"/>
    <col min="2" max="2" width="15.85546875" customWidth="1"/>
    <col min="3" max="3" width="14.140625" bestFit="1" customWidth="1"/>
    <col min="4" max="4" width="11.42578125" bestFit="1" customWidth="1"/>
    <col min="5" max="5" width="9.5703125" bestFit="1" customWidth="1"/>
    <col min="6" max="6" width="10.140625" bestFit="1" customWidth="1"/>
    <col min="7" max="7" width="12.85546875" bestFit="1" customWidth="1"/>
    <col min="8" max="8" width="13.28515625" bestFit="1" customWidth="1"/>
    <col min="9" max="9" width="18.42578125" bestFit="1" customWidth="1"/>
    <col min="10" max="10" width="7.5703125" customWidth="1"/>
    <col min="11" max="11" width="13.85546875" customWidth="1"/>
    <col min="12" max="12" width="7.5703125" customWidth="1"/>
    <col min="14" max="14" width="9" customWidth="1"/>
    <col min="15" max="15" width="9.140625" bestFit="1" customWidth="1"/>
    <col min="16" max="16" width="10.140625" bestFit="1" customWidth="1"/>
    <col min="21" max="21" width="36.28515625" customWidth="1"/>
    <col min="26" max="26" width="24.42578125" customWidth="1"/>
    <col min="27" max="27" width="14.140625" bestFit="1" customWidth="1"/>
    <col min="31" max="31" width="14.140625" bestFit="1" customWidth="1"/>
    <col min="32" max="32" width="11.85546875" customWidth="1"/>
  </cols>
  <sheetData>
    <row r="1" spans="1:26">
      <c r="A1" s="21"/>
      <c r="B1" s="32"/>
      <c r="C1" s="91" t="s">
        <v>12</v>
      </c>
      <c r="D1" s="91"/>
      <c r="E1" s="91"/>
      <c r="F1" s="91"/>
      <c r="G1" s="91"/>
      <c r="H1" s="91"/>
      <c r="I1" s="91"/>
      <c r="J1" s="91"/>
      <c r="K1" s="91"/>
      <c r="L1" s="92"/>
      <c r="N1" s="21"/>
      <c r="O1" s="91" t="s">
        <v>13</v>
      </c>
      <c r="P1" s="91"/>
      <c r="Q1" s="91"/>
      <c r="R1" s="91"/>
      <c r="S1" s="92"/>
      <c r="U1" s="48" t="s">
        <v>14</v>
      </c>
      <c r="V1" s="32"/>
      <c r="W1" s="32"/>
      <c r="X1" s="32"/>
      <c r="Y1" s="49"/>
    </row>
    <row r="2" spans="1:26">
      <c r="A2" s="22"/>
      <c r="B2" s="12" t="s">
        <v>15</v>
      </c>
      <c r="C2" s="95" t="s">
        <v>4</v>
      </c>
      <c r="D2" s="96"/>
      <c r="E2" s="97"/>
      <c r="F2" s="96" t="s">
        <v>6</v>
      </c>
      <c r="G2" s="96"/>
      <c r="H2" s="95" t="s">
        <v>7</v>
      </c>
      <c r="I2" s="96"/>
      <c r="J2" s="97"/>
      <c r="K2" s="96" t="s">
        <v>8</v>
      </c>
      <c r="L2" s="98"/>
      <c r="N2" s="22"/>
      <c r="O2" s="11"/>
      <c r="P2" s="11"/>
      <c r="Q2" s="11"/>
      <c r="R2" s="11"/>
      <c r="S2" s="39"/>
      <c r="U2" s="22"/>
      <c r="V2" s="33"/>
      <c r="W2" s="33"/>
      <c r="X2" s="33"/>
      <c r="Y2" s="50"/>
    </row>
    <row r="3" spans="1:26">
      <c r="A3" s="24" t="s">
        <v>16</v>
      </c>
      <c r="B3" s="17" t="s">
        <v>17</v>
      </c>
      <c r="C3" s="18" t="s">
        <v>18</v>
      </c>
      <c r="D3" s="20" t="s">
        <v>19</v>
      </c>
      <c r="E3" s="19" t="s">
        <v>20</v>
      </c>
      <c r="F3" s="20" t="s">
        <v>21</v>
      </c>
      <c r="G3" s="20" t="s">
        <v>22</v>
      </c>
      <c r="H3" s="18" t="s">
        <v>23</v>
      </c>
      <c r="I3" s="20" t="s">
        <v>24</v>
      </c>
      <c r="J3" s="19" t="s">
        <v>25</v>
      </c>
      <c r="K3" s="20" t="s">
        <v>26</v>
      </c>
      <c r="L3" s="25" t="s">
        <v>27</v>
      </c>
      <c r="N3" s="24" t="s">
        <v>16</v>
      </c>
      <c r="O3" s="12" t="s">
        <v>15</v>
      </c>
      <c r="P3" s="13" t="s">
        <v>4</v>
      </c>
      <c r="Q3" s="14" t="s">
        <v>6</v>
      </c>
      <c r="R3" s="15" t="s">
        <v>7</v>
      </c>
      <c r="S3" s="23" t="s">
        <v>8</v>
      </c>
      <c r="U3" s="51"/>
      <c r="V3" s="16" t="s">
        <v>4</v>
      </c>
      <c r="W3" s="16" t="s">
        <v>6</v>
      </c>
      <c r="X3" s="16" t="s">
        <v>7</v>
      </c>
      <c r="Y3" s="23" t="s">
        <v>8</v>
      </c>
    </row>
    <row r="4" spans="1:26" ht="16.149999999999999">
      <c r="A4" s="26">
        <v>1</v>
      </c>
      <c r="B4" s="11"/>
      <c r="C4" s="2">
        <v>30</v>
      </c>
      <c r="D4" s="3"/>
      <c r="E4" s="4"/>
      <c r="F4" s="3"/>
      <c r="G4" s="3"/>
      <c r="H4" s="2">
        <v>18</v>
      </c>
      <c r="I4" s="3"/>
      <c r="J4" s="4"/>
      <c r="K4" s="3"/>
      <c r="L4" s="27"/>
      <c r="N4" s="26">
        <v>1</v>
      </c>
      <c r="O4" s="11"/>
      <c r="P4" s="2"/>
      <c r="Q4" s="5"/>
      <c r="R4" s="4"/>
      <c r="S4" s="27"/>
      <c r="U4" s="52" t="s">
        <v>28</v>
      </c>
      <c r="V4" s="34">
        <v>100</v>
      </c>
      <c r="W4" s="34">
        <v>100</v>
      </c>
      <c r="X4" s="34">
        <v>90</v>
      </c>
      <c r="Y4" s="53">
        <v>90</v>
      </c>
    </row>
    <row r="5" spans="1:26" ht="16.149999999999999">
      <c r="A5" s="26">
        <v>2</v>
      </c>
      <c r="B5" s="11"/>
      <c r="C5" s="2"/>
      <c r="D5" s="3"/>
      <c r="E5" s="4">
        <v>45</v>
      </c>
      <c r="F5" s="3"/>
      <c r="G5" s="3"/>
      <c r="H5" s="2"/>
      <c r="I5" s="3">
        <v>12</v>
      </c>
      <c r="J5" s="4"/>
      <c r="K5" s="3"/>
      <c r="L5" s="27"/>
      <c r="N5" s="26">
        <v>2</v>
      </c>
      <c r="O5" s="11"/>
      <c r="P5" s="2"/>
      <c r="Q5" s="5"/>
      <c r="R5" s="4"/>
      <c r="S5" s="27"/>
      <c r="U5" s="54" t="s">
        <v>29</v>
      </c>
      <c r="V5" s="36">
        <v>80</v>
      </c>
      <c r="W5" s="36">
        <v>80</v>
      </c>
      <c r="X5" s="36">
        <v>110</v>
      </c>
      <c r="Y5" s="55">
        <v>70</v>
      </c>
    </row>
    <row r="6" spans="1:26">
      <c r="A6" s="26">
        <v>3</v>
      </c>
      <c r="B6" s="11"/>
      <c r="C6" s="2"/>
      <c r="D6" s="3"/>
      <c r="E6" s="4"/>
      <c r="F6" s="3"/>
      <c r="G6" s="3">
        <v>10</v>
      </c>
      <c r="H6" s="2"/>
      <c r="I6" s="3"/>
      <c r="J6" s="4"/>
      <c r="K6" s="3"/>
      <c r="L6" s="27"/>
      <c r="N6" s="26">
        <v>3</v>
      </c>
      <c r="O6" s="11"/>
      <c r="P6" s="2"/>
      <c r="Q6" s="5"/>
      <c r="R6" s="4"/>
      <c r="S6" s="27"/>
      <c r="U6" s="22"/>
      <c r="V6" s="35"/>
      <c r="W6" s="35"/>
      <c r="X6" s="35"/>
      <c r="Y6" s="56"/>
    </row>
    <row r="7" spans="1:26">
      <c r="A7" s="26">
        <v>4</v>
      </c>
      <c r="B7" s="11"/>
      <c r="C7" s="2"/>
      <c r="D7" s="3"/>
      <c r="E7" s="4"/>
      <c r="F7" s="3">
        <v>230</v>
      </c>
      <c r="G7" s="3"/>
      <c r="H7" s="2"/>
      <c r="I7" s="3"/>
      <c r="J7" s="4"/>
      <c r="K7" s="3">
        <v>52</v>
      </c>
      <c r="L7" s="27"/>
      <c r="N7" s="26">
        <v>4</v>
      </c>
      <c r="O7" s="11"/>
      <c r="P7" s="2"/>
      <c r="Q7" s="5">
        <v>240</v>
      </c>
      <c r="R7" s="4"/>
      <c r="S7" s="27"/>
      <c r="U7" s="104" t="s">
        <v>30</v>
      </c>
      <c r="V7" s="105"/>
      <c r="W7" s="105"/>
      <c r="X7" s="105"/>
      <c r="Y7" s="106"/>
    </row>
    <row r="8" spans="1:26" ht="14.65" customHeight="1">
      <c r="A8" s="26">
        <v>5</v>
      </c>
      <c r="B8" s="11"/>
      <c r="C8" s="2"/>
      <c r="D8" s="3"/>
      <c r="E8" s="4">
        <v>45</v>
      </c>
      <c r="F8" s="3"/>
      <c r="G8" s="3"/>
      <c r="H8" s="2"/>
      <c r="I8" s="3">
        <v>14</v>
      </c>
      <c r="J8" s="4"/>
      <c r="K8" s="3"/>
      <c r="L8" s="27">
        <v>90</v>
      </c>
      <c r="N8" s="26">
        <v>5</v>
      </c>
      <c r="O8" s="11"/>
      <c r="P8" s="2">
        <v>120</v>
      </c>
      <c r="Q8" s="5"/>
      <c r="R8" s="4"/>
      <c r="S8" s="27">
        <v>142</v>
      </c>
      <c r="U8" s="101" t="s">
        <v>31</v>
      </c>
      <c r="V8" s="102"/>
      <c r="W8" s="102"/>
      <c r="X8" s="102"/>
      <c r="Y8" s="103"/>
    </row>
    <row r="9" spans="1:26">
      <c r="A9" s="26">
        <v>6</v>
      </c>
      <c r="B9" s="11"/>
      <c r="C9" s="2"/>
      <c r="D9" s="3">
        <v>180</v>
      </c>
      <c r="E9" s="4"/>
      <c r="F9" s="3"/>
      <c r="G9" s="3"/>
      <c r="H9" s="2"/>
      <c r="I9" s="3"/>
      <c r="J9" s="4"/>
      <c r="K9" s="3"/>
      <c r="L9" s="27"/>
      <c r="N9" s="26">
        <v>6</v>
      </c>
      <c r="O9" s="11"/>
      <c r="P9" s="2">
        <v>180</v>
      </c>
      <c r="Q9" s="5"/>
      <c r="R9" s="4"/>
      <c r="S9" s="27"/>
      <c r="U9" s="101"/>
      <c r="V9" s="102"/>
      <c r="W9" s="102"/>
      <c r="X9" s="102"/>
      <c r="Y9" s="103"/>
    </row>
    <row r="10" spans="1:26">
      <c r="A10" s="26">
        <v>7</v>
      </c>
      <c r="B10" s="11"/>
      <c r="C10" s="2"/>
      <c r="D10" s="3"/>
      <c r="E10" s="4"/>
      <c r="F10" s="3"/>
      <c r="G10" s="3"/>
      <c r="H10" s="2"/>
      <c r="I10" s="3"/>
      <c r="J10" s="4">
        <v>90</v>
      </c>
      <c r="K10" s="3"/>
      <c r="L10" s="27"/>
      <c r="N10" s="26">
        <v>7</v>
      </c>
      <c r="O10" s="11"/>
      <c r="P10" s="2"/>
      <c r="Q10" s="5"/>
      <c r="R10" s="4">
        <v>134</v>
      </c>
      <c r="S10" s="27"/>
      <c r="U10" s="101"/>
      <c r="V10" s="102"/>
      <c r="W10" s="102"/>
      <c r="X10" s="102"/>
      <c r="Y10" s="103"/>
    </row>
    <row r="11" spans="1:26">
      <c r="A11" s="26">
        <v>8</v>
      </c>
      <c r="B11" s="11"/>
      <c r="C11" s="2"/>
      <c r="D11" s="3"/>
      <c r="E11" s="4">
        <v>45</v>
      </c>
      <c r="F11" s="3"/>
      <c r="G11" s="3"/>
      <c r="H11" s="2">
        <v>18</v>
      </c>
      <c r="I11" s="3">
        <v>12</v>
      </c>
      <c r="J11" s="4"/>
      <c r="K11" s="3">
        <v>40</v>
      </c>
      <c r="L11" s="27"/>
      <c r="N11" s="26">
        <v>8</v>
      </c>
      <c r="O11" s="11"/>
      <c r="P11" s="2"/>
      <c r="Q11" s="5"/>
      <c r="R11" s="4"/>
      <c r="S11" s="27"/>
      <c r="U11" s="22"/>
      <c r="V11" s="11"/>
      <c r="W11" s="11"/>
      <c r="X11" s="11"/>
      <c r="Y11" s="39"/>
    </row>
    <row r="12" spans="1:26">
      <c r="A12" s="26">
        <v>9</v>
      </c>
      <c r="B12" s="11"/>
      <c r="C12" s="2"/>
      <c r="D12" s="3"/>
      <c r="E12" s="4"/>
      <c r="F12" s="3">
        <v>250</v>
      </c>
      <c r="G12" s="3">
        <v>20</v>
      </c>
      <c r="H12" s="2"/>
      <c r="I12" s="3"/>
      <c r="J12" s="4"/>
      <c r="K12" s="3"/>
      <c r="L12" s="27"/>
      <c r="N12" s="26">
        <v>9</v>
      </c>
      <c r="O12" s="11"/>
      <c r="P12" s="2"/>
      <c r="Q12" s="5">
        <v>270</v>
      </c>
      <c r="R12" s="4"/>
      <c r="S12" s="27"/>
      <c r="U12" s="22" t="s">
        <v>32</v>
      </c>
      <c r="V12" s="47">
        <v>5.5</v>
      </c>
      <c r="W12" s="11"/>
      <c r="X12" s="11"/>
      <c r="Y12" s="39"/>
    </row>
    <row r="13" spans="1:26" ht="15" thickBot="1">
      <c r="A13" s="26">
        <v>10</v>
      </c>
      <c r="B13" s="11"/>
      <c r="C13" s="2"/>
      <c r="D13" s="3"/>
      <c r="E13" s="4"/>
      <c r="F13" s="3"/>
      <c r="G13" s="3"/>
      <c r="H13" s="2"/>
      <c r="I13" s="3"/>
      <c r="J13" s="4"/>
      <c r="K13" s="3"/>
      <c r="L13" s="27">
        <v>100</v>
      </c>
      <c r="N13" s="26">
        <v>10</v>
      </c>
      <c r="O13" s="11"/>
      <c r="P13" s="2"/>
      <c r="Q13" s="5"/>
      <c r="R13" s="4"/>
      <c r="S13" s="27">
        <v>140</v>
      </c>
      <c r="U13" s="57" t="s">
        <v>33</v>
      </c>
      <c r="V13" s="58">
        <v>0.45</v>
      </c>
      <c r="W13" s="41"/>
      <c r="X13" s="41"/>
      <c r="Y13" s="59"/>
    </row>
    <row r="14" spans="1:26">
      <c r="A14" s="26">
        <v>11</v>
      </c>
      <c r="B14" s="11"/>
      <c r="C14" s="2"/>
      <c r="D14" s="3"/>
      <c r="E14" s="4">
        <v>45</v>
      </c>
      <c r="F14" s="3"/>
      <c r="G14" s="3"/>
      <c r="H14" s="2"/>
      <c r="I14" s="3"/>
      <c r="J14" s="4"/>
      <c r="K14" s="3"/>
      <c r="L14" s="27"/>
      <c r="N14" s="26">
        <v>11</v>
      </c>
      <c r="O14" s="11"/>
      <c r="P14" s="2"/>
      <c r="Q14" s="5"/>
      <c r="R14" s="4"/>
      <c r="S14" s="27"/>
    </row>
    <row r="15" spans="1:26">
      <c r="A15" s="26">
        <v>12</v>
      </c>
      <c r="B15" s="11"/>
      <c r="C15" s="2">
        <v>30</v>
      </c>
      <c r="D15" s="3"/>
      <c r="E15" s="4"/>
      <c r="F15" s="3"/>
      <c r="G15" s="3"/>
      <c r="H15" s="2"/>
      <c r="I15" s="3">
        <v>15</v>
      </c>
      <c r="J15" s="4"/>
      <c r="K15" s="3">
        <v>50</v>
      </c>
      <c r="L15" s="27"/>
      <c r="N15" s="26">
        <v>12</v>
      </c>
      <c r="O15" s="11"/>
      <c r="P15" s="2">
        <v>120</v>
      </c>
      <c r="Q15" s="5"/>
      <c r="R15" s="4"/>
      <c r="S15" s="27"/>
      <c r="V15" s="40"/>
      <c r="Z15" s="1" t="s">
        <v>1</v>
      </c>
    </row>
    <row r="16" spans="1:26">
      <c r="A16" s="26">
        <v>13</v>
      </c>
      <c r="B16" s="11"/>
      <c r="C16" s="2"/>
      <c r="D16" s="3"/>
      <c r="E16" s="4"/>
      <c r="F16" s="3"/>
      <c r="G16" s="3"/>
      <c r="H16" s="2"/>
      <c r="I16" s="3"/>
      <c r="J16" s="4"/>
      <c r="K16" s="3"/>
      <c r="L16" s="27"/>
      <c r="N16" s="26">
        <v>13</v>
      </c>
      <c r="O16" s="11"/>
      <c r="P16" s="2"/>
      <c r="Q16" s="5"/>
      <c r="R16" s="4"/>
      <c r="S16" s="27"/>
    </row>
    <row r="17" spans="1:31">
      <c r="A17" s="26">
        <v>14</v>
      </c>
      <c r="B17" s="11"/>
      <c r="C17" s="2"/>
      <c r="D17" s="3">
        <v>180</v>
      </c>
      <c r="E17" s="4">
        <v>45</v>
      </c>
      <c r="F17" s="3">
        <v>230</v>
      </c>
      <c r="G17" s="3"/>
      <c r="H17" s="2">
        <v>18</v>
      </c>
      <c r="I17" s="3"/>
      <c r="J17" s="4">
        <v>90</v>
      </c>
      <c r="K17" s="3"/>
      <c r="L17" s="27"/>
      <c r="N17" s="26">
        <v>14</v>
      </c>
      <c r="O17" s="11"/>
      <c r="P17" s="2">
        <v>225</v>
      </c>
      <c r="Q17" s="5">
        <v>230</v>
      </c>
      <c r="R17" s="4">
        <v>153</v>
      </c>
      <c r="S17" s="27"/>
      <c r="U17" s="1" t="s">
        <v>34</v>
      </c>
      <c r="V17" s="75">
        <v>5.5</v>
      </c>
      <c r="W17" s="1"/>
      <c r="Z17" s="69" t="s">
        <v>35</v>
      </c>
      <c r="AA17" s="69" t="s">
        <v>4</v>
      </c>
      <c r="AB17" s="69" t="s">
        <v>6</v>
      </c>
      <c r="AC17" s="69" t="s">
        <v>7</v>
      </c>
      <c r="AD17" s="69" t="s">
        <v>8</v>
      </c>
    </row>
    <row r="18" spans="1:31">
      <c r="A18" s="26">
        <v>15</v>
      </c>
      <c r="B18" s="11"/>
      <c r="C18" s="2"/>
      <c r="D18" s="3"/>
      <c r="E18" s="4"/>
      <c r="F18" s="3"/>
      <c r="G18" s="3">
        <v>10</v>
      </c>
      <c r="H18" s="2"/>
      <c r="I18" s="3"/>
      <c r="J18" s="4"/>
      <c r="K18" s="3"/>
      <c r="L18" s="27"/>
      <c r="N18" s="26">
        <v>15</v>
      </c>
      <c r="O18" s="11"/>
      <c r="P18" s="2"/>
      <c r="Q18" s="5"/>
      <c r="R18" s="4"/>
      <c r="S18" s="27"/>
      <c r="U18" s="1" t="s">
        <v>36</v>
      </c>
      <c r="V18" s="76">
        <v>0.45</v>
      </c>
      <c r="W18" s="1"/>
      <c r="Z18" s="69" t="s">
        <v>37</v>
      </c>
      <c r="AA18" s="70">
        <f>P35</f>
        <v>1280</v>
      </c>
      <c r="AB18" s="70">
        <f>Q35</f>
        <v>1520</v>
      </c>
      <c r="AC18" s="70">
        <f>R35</f>
        <v>555</v>
      </c>
      <c r="AD18" s="70">
        <f>S35</f>
        <v>844</v>
      </c>
    </row>
    <row r="19" spans="1:31">
      <c r="A19" s="26">
        <v>16</v>
      </c>
      <c r="B19" s="11"/>
      <c r="C19" s="2"/>
      <c r="D19" s="3"/>
      <c r="E19" s="4"/>
      <c r="F19" s="3"/>
      <c r="G19" s="3"/>
      <c r="H19" s="2"/>
      <c r="I19" s="3">
        <v>12</v>
      </c>
      <c r="J19" s="4"/>
      <c r="K19" s="3"/>
      <c r="L19" s="27">
        <v>90</v>
      </c>
      <c r="N19" s="26">
        <v>16</v>
      </c>
      <c r="O19" s="11"/>
      <c r="P19" s="2"/>
      <c r="Q19" s="5"/>
      <c r="R19" s="4"/>
      <c r="S19" s="27">
        <v>140</v>
      </c>
      <c r="U19" s="1" t="s">
        <v>38</v>
      </c>
      <c r="V19" s="75">
        <f>V17*V18</f>
        <v>2.4750000000000001</v>
      </c>
      <c r="W19" s="1"/>
      <c r="Z19" s="69" t="s">
        <v>39</v>
      </c>
      <c r="AA19" s="71">
        <f>V4+V5</f>
        <v>180</v>
      </c>
      <c r="AB19" s="71">
        <f>W4+W5</f>
        <v>180</v>
      </c>
      <c r="AC19" s="71">
        <f>X4+X5</f>
        <v>200</v>
      </c>
      <c r="AD19" s="71">
        <f>Y4+Y5</f>
        <v>160</v>
      </c>
    </row>
    <row r="20" spans="1:31">
      <c r="A20" s="26">
        <v>17</v>
      </c>
      <c r="B20" s="11"/>
      <c r="C20" s="2"/>
      <c r="D20" s="3"/>
      <c r="E20" s="4">
        <v>45</v>
      </c>
      <c r="F20" s="3"/>
      <c r="G20" s="3"/>
      <c r="H20" s="2"/>
      <c r="I20" s="3"/>
      <c r="J20" s="4"/>
      <c r="K20" s="3">
        <v>42</v>
      </c>
      <c r="L20" s="27"/>
      <c r="N20" s="26">
        <v>17</v>
      </c>
      <c r="O20" s="11"/>
      <c r="P20" s="2"/>
      <c r="Q20" s="5"/>
      <c r="R20" s="4"/>
      <c r="S20" s="27"/>
      <c r="U20" s="1" t="s">
        <v>40</v>
      </c>
      <c r="V20" s="75">
        <f>V19/12</f>
        <v>0.20625000000000002</v>
      </c>
      <c r="W20" s="1"/>
      <c r="Z20" s="82" t="s">
        <v>41</v>
      </c>
      <c r="AA20" s="72">
        <v>7</v>
      </c>
      <c r="AB20" s="72">
        <v>6</v>
      </c>
      <c r="AC20" s="72">
        <v>4</v>
      </c>
      <c r="AD20" s="72">
        <v>6</v>
      </c>
    </row>
    <row r="21" spans="1:31">
      <c r="A21" s="26">
        <v>18</v>
      </c>
      <c r="B21" s="11"/>
      <c r="C21" s="2"/>
      <c r="D21" s="3"/>
      <c r="E21" s="4"/>
      <c r="F21" s="3"/>
      <c r="G21" s="3"/>
      <c r="H21" s="2"/>
      <c r="I21" s="3"/>
      <c r="J21" s="4"/>
      <c r="K21" s="3"/>
      <c r="L21" s="27"/>
      <c r="N21" s="26">
        <v>18</v>
      </c>
      <c r="O21" s="11"/>
      <c r="P21" s="2"/>
      <c r="Q21" s="5"/>
      <c r="R21" s="4"/>
      <c r="S21" s="27"/>
      <c r="U21" s="1"/>
      <c r="V21" s="1"/>
      <c r="W21" s="1"/>
      <c r="Z21" s="82" t="s">
        <v>42</v>
      </c>
      <c r="AA21" s="71">
        <f>AA20*AA19</f>
        <v>1260</v>
      </c>
      <c r="AB21" s="71">
        <f t="shared" ref="AB21:AD21" si="0">AB20*AB19</f>
        <v>1080</v>
      </c>
      <c r="AC21" s="71">
        <f t="shared" si="0"/>
        <v>800</v>
      </c>
      <c r="AD21" s="71">
        <f t="shared" si="0"/>
        <v>960</v>
      </c>
    </row>
    <row r="22" spans="1:31">
      <c r="A22" s="26">
        <v>19</v>
      </c>
      <c r="B22" s="11"/>
      <c r="C22" s="2"/>
      <c r="D22" s="3"/>
      <c r="E22" s="4"/>
      <c r="F22" s="3">
        <v>240</v>
      </c>
      <c r="G22" s="3"/>
      <c r="H22" s="2"/>
      <c r="I22" s="3"/>
      <c r="J22" s="4"/>
      <c r="K22" s="3"/>
      <c r="L22" s="27"/>
      <c r="N22" s="26">
        <v>19</v>
      </c>
      <c r="O22" s="11"/>
      <c r="P22" s="2"/>
      <c r="Q22" s="5">
        <v>250</v>
      </c>
      <c r="R22" s="4"/>
      <c r="S22" s="27"/>
      <c r="U22" s="1" t="s">
        <v>43</v>
      </c>
      <c r="V22" s="1">
        <v>100</v>
      </c>
      <c r="W22" s="1" t="s">
        <v>44</v>
      </c>
      <c r="Z22" s="82" t="s">
        <v>45</v>
      </c>
      <c r="AA22" s="73">
        <f>$V$24*AA20</f>
        <v>72.1875</v>
      </c>
      <c r="AB22" s="73">
        <f t="shared" ref="AB22:AD22" si="1">$V$24*AB20</f>
        <v>61.875</v>
      </c>
      <c r="AC22" s="73">
        <f t="shared" si="1"/>
        <v>41.25</v>
      </c>
      <c r="AD22" s="73">
        <f t="shared" si="1"/>
        <v>61.875</v>
      </c>
      <c r="AE22" t="s">
        <v>46</v>
      </c>
    </row>
    <row r="23" spans="1:31">
      <c r="A23" s="26">
        <v>20</v>
      </c>
      <c r="B23" s="11"/>
      <c r="C23" s="2"/>
      <c r="D23" s="3"/>
      <c r="E23" s="4">
        <v>45</v>
      </c>
      <c r="F23" s="3"/>
      <c r="G23" s="3"/>
      <c r="H23" s="2"/>
      <c r="I23" s="3">
        <v>14</v>
      </c>
      <c r="J23" s="4"/>
      <c r="K23" s="3"/>
      <c r="L23" s="27"/>
      <c r="N23" s="26">
        <v>20</v>
      </c>
      <c r="O23" s="11"/>
      <c r="P23" s="2"/>
      <c r="Q23" s="5"/>
      <c r="R23" s="4"/>
      <c r="S23" s="27"/>
      <c r="U23" s="1" t="s">
        <v>47</v>
      </c>
      <c r="V23" s="1">
        <f>V22/2</f>
        <v>50</v>
      </c>
      <c r="W23" s="1" t="s">
        <v>44</v>
      </c>
      <c r="Y23" s="1"/>
      <c r="Z23" s="82" t="s">
        <v>48</v>
      </c>
      <c r="AA23" s="71">
        <f>SUM(AA21:AD21)</f>
        <v>4100</v>
      </c>
      <c r="AB23" s="72"/>
      <c r="AC23" s="72"/>
      <c r="AD23" s="72"/>
    </row>
    <row r="24" spans="1:31">
      <c r="A24" s="26">
        <v>21</v>
      </c>
      <c r="B24" s="11"/>
      <c r="C24" s="2"/>
      <c r="D24" s="3"/>
      <c r="E24" s="4"/>
      <c r="F24" s="3"/>
      <c r="G24" s="3">
        <v>20</v>
      </c>
      <c r="H24" s="2">
        <v>18</v>
      </c>
      <c r="I24" s="3"/>
      <c r="J24" s="4">
        <v>90</v>
      </c>
      <c r="K24" s="3"/>
      <c r="L24" s="27">
        <v>100</v>
      </c>
      <c r="N24" s="26">
        <v>21</v>
      </c>
      <c r="O24" s="11"/>
      <c r="P24" s="2"/>
      <c r="Q24" s="5"/>
      <c r="R24" s="4">
        <v>134</v>
      </c>
      <c r="S24" s="27">
        <v>142</v>
      </c>
      <c r="U24" s="1" t="s">
        <v>49</v>
      </c>
      <c r="V24" s="75">
        <f>V20*V23</f>
        <v>10.3125</v>
      </c>
      <c r="W24" s="1"/>
      <c r="Z24" s="82" t="s">
        <v>50</v>
      </c>
      <c r="AA24" s="73">
        <f>SUM(AA22:AD22)</f>
        <v>237.1875</v>
      </c>
      <c r="AB24" s="72"/>
      <c r="AC24" s="72"/>
      <c r="AD24" s="72"/>
      <c r="AE24" t="str">
        <f>AE22</f>
        <v>Not used at present</v>
      </c>
    </row>
    <row r="25" spans="1:31">
      <c r="A25" s="26">
        <v>22</v>
      </c>
      <c r="B25" s="11"/>
      <c r="C25" s="2"/>
      <c r="D25" s="3">
        <v>180</v>
      </c>
      <c r="E25" s="4"/>
      <c r="F25" s="3"/>
      <c r="G25" s="3"/>
      <c r="H25" s="2"/>
      <c r="I25" s="3"/>
      <c r="J25" s="4"/>
      <c r="K25" s="3">
        <v>50</v>
      </c>
      <c r="L25" s="27"/>
      <c r="N25" s="26">
        <v>22</v>
      </c>
      <c r="O25" s="11"/>
      <c r="P25" s="2">
        <v>270</v>
      </c>
      <c r="Q25" s="5"/>
      <c r="R25" s="4"/>
      <c r="S25" s="27"/>
      <c r="Z25" s="82" t="s">
        <v>51</v>
      </c>
      <c r="AA25" s="74">
        <f>AA23</f>
        <v>4100</v>
      </c>
    </row>
    <row r="26" spans="1:31">
      <c r="A26" s="26">
        <v>23</v>
      </c>
      <c r="B26" s="11"/>
      <c r="C26" s="2">
        <v>30</v>
      </c>
      <c r="D26" s="3"/>
      <c r="E26" s="4">
        <v>45</v>
      </c>
      <c r="F26" s="3"/>
      <c r="G26" s="3"/>
      <c r="H26" s="2"/>
      <c r="I26" s="3"/>
      <c r="J26" s="4"/>
      <c r="K26" s="3"/>
      <c r="L26" s="27"/>
      <c r="N26" s="26">
        <v>23</v>
      </c>
      <c r="O26" s="11"/>
      <c r="P26" s="2"/>
      <c r="Q26" s="5"/>
      <c r="R26" s="4"/>
      <c r="S26" s="27"/>
    </row>
    <row r="27" spans="1:31">
      <c r="A27" s="26">
        <v>24</v>
      </c>
      <c r="B27" s="11"/>
      <c r="C27" s="2"/>
      <c r="D27" s="3"/>
      <c r="E27" s="4"/>
      <c r="F27" s="3">
        <v>250</v>
      </c>
      <c r="G27" s="3"/>
      <c r="H27" s="2"/>
      <c r="I27" s="3">
        <v>14</v>
      </c>
      <c r="J27" s="4"/>
      <c r="K27" s="3"/>
      <c r="L27" s="27"/>
      <c r="N27" s="26">
        <v>24</v>
      </c>
      <c r="O27" s="11"/>
      <c r="P27" s="2"/>
      <c r="Q27" s="5">
        <v>270</v>
      </c>
      <c r="R27" s="4"/>
      <c r="S27" s="27"/>
    </row>
    <row r="28" spans="1:31">
      <c r="A28" s="26">
        <v>25</v>
      </c>
      <c r="B28" s="11"/>
      <c r="C28" s="2"/>
      <c r="D28" s="3"/>
      <c r="E28" s="4"/>
      <c r="F28" s="3"/>
      <c r="G28" s="3"/>
      <c r="H28" s="2"/>
      <c r="I28" s="3"/>
      <c r="J28" s="4"/>
      <c r="K28" s="3"/>
      <c r="L28" s="27"/>
      <c r="N28" s="26">
        <v>25</v>
      </c>
      <c r="O28" s="11"/>
      <c r="P28" s="2"/>
      <c r="Q28" s="5"/>
      <c r="R28" s="4"/>
      <c r="S28" s="27"/>
      <c r="Z28" s="1" t="s">
        <v>2</v>
      </c>
    </row>
    <row r="29" spans="1:31">
      <c r="A29" s="26">
        <v>26</v>
      </c>
      <c r="B29" s="11"/>
      <c r="C29" s="2"/>
      <c r="D29" s="3"/>
      <c r="E29" s="4">
        <v>45</v>
      </c>
      <c r="F29" s="3"/>
      <c r="G29" s="3"/>
      <c r="H29" s="2"/>
      <c r="I29" s="3"/>
      <c r="J29" s="4"/>
      <c r="K29" s="3"/>
      <c r="L29" s="27">
        <v>90</v>
      </c>
      <c r="N29" s="26">
        <v>26</v>
      </c>
      <c r="O29" s="11"/>
      <c r="P29" s="2">
        <v>120</v>
      </c>
      <c r="Q29" s="5"/>
      <c r="R29" s="4"/>
      <c r="S29" s="27">
        <v>140</v>
      </c>
    </row>
    <row r="30" spans="1:31">
      <c r="A30" s="26">
        <v>27</v>
      </c>
      <c r="B30" s="11"/>
      <c r="C30" s="2"/>
      <c r="D30" s="3"/>
      <c r="E30" s="4"/>
      <c r="F30" s="3"/>
      <c r="G30" s="3">
        <v>10</v>
      </c>
      <c r="H30" s="2">
        <v>18</v>
      </c>
      <c r="I30" s="3"/>
      <c r="J30" s="4"/>
      <c r="K30" s="3">
        <v>40</v>
      </c>
      <c r="L30" s="27"/>
      <c r="N30" s="26">
        <v>27</v>
      </c>
      <c r="O30" s="11"/>
      <c r="P30" s="2"/>
      <c r="Q30" s="5"/>
      <c r="R30" s="4"/>
      <c r="S30" s="27"/>
      <c r="Z30" t="s">
        <v>52</v>
      </c>
      <c r="AE30" s="40">
        <f>AA25</f>
        <v>4100</v>
      </c>
    </row>
    <row r="31" spans="1:31">
      <c r="A31" s="26">
        <v>28</v>
      </c>
      <c r="B31" s="11"/>
      <c r="C31" s="2"/>
      <c r="D31" s="3"/>
      <c r="E31" s="4"/>
      <c r="F31" s="3"/>
      <c r="G31" s="3"/>
      <c r="H31" s="2"/>
      <c r="I31" s="3">
        <v>12</v>
      </c>
      <c r="J31" s="4">
        <v>90</v>
      </c>
      <c r="K31" s="3"/>
      <c r="L31" s="27"/>
      <c r="N31" s="26">
        <v>28</v>
      </c>
      <c r="O31" s="11"/>
      <c r="P31" s="2"/>
      <c r="Q31" s="5"/>
      <c r="R31" s="4">
        <v>134</v>
      </c>
      <c r="S31" s="27"/>
      <c r="Z31" t="s">
        <v>53</v>
      </c>
      <c r="AE31" s="40">
        <f>AE30*12</f>
        <v>49200</v>
      </c>
    </row>
    <row r="32" spans="1:31">
      <c r="A32" s="26">
        <v>29</v>
      </c>
      <c r="B32" s="11"/>
      <c r="C32" s="2"/>
      <c r="D32" s="3"/>
      <c r="E32" s="4">
        <v>45</v>
      </c>
      <c r="F32" s="3">
        <v>250</v>
      </c>
      <c r="G32" s="3"/>
      <c r="H32" s="2"/>
      <c r="I32" s="3"/>
      <c r="J32" s="4"/>
      <c r="K32" s="3"/>
      <c r="L32" s="27"/>
      <c r="N32" s="26">
        <v>29</v>
      </c>
      <c r="O32" s="11"/>
      <c r="P32" s="2"/>
      <c r="Q32" s="5">
        <v>260</v>
      </c>
      <c r="R32" s="4"/>
      <c r="S32" s="27"/>
      <c r="Z32" t="s">
        <v>54</v>
      </c>
      <c r="AE32" s="68">
        <f>AE31*24</f>
        <v>1180800</v>
      </c>
    </row>
    <row r="33" spans="1:32">
      <c r="A33" s="26">
        <v>30</v>
      </c>
      <c r="B33" s="11"/>
      <c r="C33" s="2"/>
      <c r="D33" s="3"/>
      <c r="E33" s="4"/>
      <c r="F33" s="3"/>
      <c r="G33" s="3"/>
      <c r="H33" s="2"/>
      <c r="I33" s="3"/>
      <c r="J33" s="4"/>
      <c r="K33" s="3"/>
      <c r="L33" s="27"/>
      <c r="N33" s="26">
        <v>30</v>
      </c>
      <c r="O33" s="11"/>
      <c r="P33" s="2"/>
      <c r="Q33" s="5"/>
      <c r="R33" s="4"/>
      <c r="S33" s="27"/>
    </row>
    <row r="34" spans="1:32">
      <c r="A34" s="28">
        <v>31</v>
      </c>
      <c r="B34" s="7"/>
      <c r="C34" s="8"/>
      <c r="D34" s="6">
        <v>200</v>
      </c>
      <c r="E34" s="9"/>
      <c r="F34" s="6"/>
      <c r="G34" s="6"/>
      <c r="H34" s="8"/>
      <c r="I34" s="6"/>
      <c r="J34" s="9"/>
      <c r="K34" s="6"/>
      <c r="L34" s="29">
        <v>100</v>
      </c>
      <c r="N34" s="28">
        <v>31</v>
      </c>
      <c r="O34" s="7"/>
      <c r="P34" s="8">
        <v>245</v>
      </c>
      <c r="Q34" s="10"/>
      <c r="R34" s="9"/>
      <c r="S34" s="29">
        <v>140</v>
      </c>
    </row>
    <row r="35" spans="1:32" ht="15" thickBot="1">
      <c r="A35" s="93" t="s">
        <v>55</v>
      </c>
      <c r="B35" s="94"/>
      <c r="C35" s="30">
        <f>SUM(C4:C34)</f>
        <v>90</v>
      </c>
      <c r="D35" s="30">
        <f>SUM(D4:D34)</f>
        <v>740</v>
      </c>
      <c r="E35" s="30">
        <f t="shared" ref="E35:L35" si="2">SUM(E4:E34)</f>
        <v>450</v>
      </c>
      <c r="F35" s="30">
        <f t="shared" si="2"/>
        <v>1450</v>
      </c>
      <c r="G35" s="30">
        <f t="shared" si="2"/>
        <v>70</v>
      </c>
      <c r="H35" s="30">
        <f t="shared" si="2"/>
        <v>90</v>
      </c>
      <c r="I35" s="30">
        <f t="shared" si="2"/>
        <v>105</v>
      </c>
      <c r="J35" s="30">
        <f t="shared" si="2"/>
        <v>360</v>
      </c>
      <c r="K35" s="30">
        <f t="shared" si="2"/>
        <v>274</v>
      </c>
      <c r="L35" s="31">
        <f t="shared" si="2"/>
        <v>570</v>
      </c>
      <c r="N35" s="93" t="s">
        <v>55</v>
      </c>
      <c r="O35" s="94"/>
      <c r="P35" s="37">
        <f>SUM(P5:P34)</f>
        <v>1280</v>
      </c>
      <c r="Q35" s="37">
        <f t="shared" ref="Q35:R35" si="3">SUM(Q5:Q34)</f>
        <v>1520</v>
      </c>
      <c r="R35" s="37">
        <f t="shared" si="3"/>
        <v>555</v>
      </c>
      <c r="S35" s="38">
        <f>SUM(S5:S34)</f>
        <v>844</v>
      </c>
      <c r="Z35" s="1" t="s">
        <v>3</v>
      </c>
    </row>
    <row r="37" spans="1:32">
      <c r="A37" s="67"/>
      <c r="D37" s="46"/>
      <c r="F37" s="46"/>
      <c r="I37" s="46"/>
      <c r="K37" s="46"/>
      <c r="Z37" s="69" t="s">
        <v>56</v>
      </c>
      <c r="AA37" s="69" t="s">
        <v>4</v>
      </c>
      <c r="AB37" s="69" t="s">
        <v>6</v>
      </c>
      <c r="AC37" s="69" t="s">
        <v>7</v>
      </c>
      <c r="AD37" s="69" t="s">
        <v>8</v>
      </c>
    </row>
    <row r="38" spans="1:32">
      <c r="Z38" s="69" t="s">
        <v>57</v>
      </c>
      <c r="AA38" s="72">
        <f>SQRT((2*AA18*AA19)/$V$20)</f>
        <v>1494.7179727901239</v>
      </c>
      <c r="AB38" s="72">
        <f t="shared" ref="AB38:AD38" si="4">SQRT((2*AB18*AB19)/$V$20)</f>
        <v>1628.8311481215321</v>
      </c>
      <c r="AC38" s="72">
        <f t="shared" si="4"/>
        <v>1037.4794631045168</v>
      </c>
      <c r="AD38" s="72">
        <f t="shared" si="4"/>
        <v>1144.324599000995</v>
      </c>
    </row>
    <row r="39" spans="1:32">
      <c r="B39" s="66"/>
      <c r="D39" s="61"/>
      <c r="F39" s="61"/>
      <c r="I39" s="61"/>
      <c r="K39" s="61"/>
      <c r="N39" s="60"/>
      <c r="O39" s="60"/>
      <c r="P39" s="61"/>
      <c r="Q39" s="61"/>
      <c r="R39" s="61"/>
      <c r="S39" s="61"/>
    </row>
    <row r="40" spans="1:32">
      <c r="P40" s="62"/>
      <c r="Q40" s="62"/>
      <c r="R40" s="62"/>
      <c r="S40" s="62"/>
      <c r="Z40" s="1" t="s">
        <v>9</v>
      </c>
    </row>
    <row r="41" spans="1:32">
      <c r="B41" s="66"/>
      <c r="P41" s="61"/>
      <c r="Q41" s="61"/>
      <c r="R41" s="61"/>
      <c r="S41" s="61"/>
      <c r="AE41" t="s">
        <v>58</v>
      </c>
    </row>
    <row r="42" spans="1:32">
      <c r="Z42" s="69" t="s">
        <v>56</v>
      </c>
      <c r="AA42" s="69" t="s">
        <v>4</v>
      </c>
      <c r="AB42" s="69" t="s">
        <v>6</v>
      </c>
      <c r="AC42" s="69" t="s">
        <v>7</v>
      </c>
      <c r="AD42" s="69" t="s">
        <v>8</v>
      </c>
    </row>
    <row r="43" spans="1:32">
      <c r="B43" s="66"/>
      <c r="D43" s="61"/>
      <c r="F43" s="61"/>
      <c r="I43" s="61"/>
      <c r="K43" s="40"/>
      <c r="P43" s="61"/>
      <c r="Z43" s="69" t="s">
        <v>59</v>
      </c>
      <c r="AA43" s="83">
        <f>(AA18/AA38)*AA19</f>
        <v>154.14279094398157</v>
      </c>
      <c r="AB43" s="83">
        <f t="shared" ref="AB43:AD43" si="5">(AB18/AB38)*AB19</f>
        <v>167.97321215003302</v>
      </c>
      <c r="AC43" s="83">
        <f t="shared" si="5"/>
        <v>106.9900696326533</v>
      </c>
      <c r="AD43" s="83">
        <f t="shared" si="5"/>
        <v>118.00847427197759</v>
      </c>
      <c r="AF43" s="40">
        <f>SUM(AA43:AD43)</f>
        <v>547.11454699864544</v>
      </c>
    </row>
    <row r="44" spans="1:32">
      <c r="N44" s="60"/>
      <c r="O44" s="60"/>
      <c r="P44" s="40"/>
      <c r="Z44" s="69" t="s">
        <v>60</v>
      </c>
      <c r="AA44" s="73">
        <f>(AA38/2)*$V$20</f>
        <v>154.14279094398154</v>
      </c>
      <c r="AB44" s="73">
        <f t="shared" ref="AB44:AD44" si="6">(AB38/2)*$V$20</f>
        <v>167.97321215003302</v>
      </c>
      <c r="AC44" s="73">
        <f t="shared" si="6"/>
        <v>106.9900696326533</v>
      </c>
      <c r="AD44" s="73">
        <f t="shared" si="6"/>
        <v>118.00847427197762</v>
      </c>
      <c r="AF44" s="65">
        <f>SUM(AA44:AD44)</f>
        <v>547.11454699864555</v>
      </c>
    </row>
    <row r="45" spans="1:32">
      <c r="B45" s="66"/>
      <c r="D45" s="65"/>
      <c r="F45" s="65"/>
      <c r="I45" s="65"/>
      <c r="K45" s="65"/>
      <c r="Z45" s="69" t="s">
        <v>51</v>
      </c>
      <c r="AA45" s="83">
        <f>SUM(AA43:AA44)</f>
        <v>308.28558188796308</v>
      </c>
      <c r="AB45" s="83">
        <f t="shared" ref="AB45:AD45" si="7">SUM(AB43:AB44)</f>
        <v>335.94642430006604</v>
      </c>
      <c r="AC45" s="83">
        <f t="shared" si="7"/>
        <v>213.9801392653066</v>
      </c>
      <c r="AD45" s="83">
        <f t="shared" si="7"/>
        <v>236.01694854395521</v>
      </c>
      <c r="AF45" s="40">
        <f>SUM(AA45:AD45)</f>
        <v>1094.2290939972909</v>
      </c>
    </row>
    <row r="46" spans="1:32">
      <c r="D46" s="61"/>
    </row>
    <row r="47" spans="1:32">
      <c r="B47" s="66"/>
      <c r="D47" s="40"/>
      <c r="P47" s="63"/>
      <c r="Q47" s="63"/>
      <c r="R47" s="63"/>
      <c r="S47" s="63"/>
      <c r="Z47" s="69" t="s">
        <v>61</v>
      </c>
      <c r="AA47" s="83">
        <f>SUM(AA45:AD45)</f>
        <v>1094.2290939972909</v>
      </c>
    </row>
    <row r="48" spans="1:32">
      <c r="N48" s="60"/>
      <c r="O48" s="60"/>
      <c r="P48" s="61"/>
      <c r="Q48" s="61"/>
      <c r="R48" s="61"/>
      <c r="S48" s="61"/>
      <c r="Z48" s="69" t="s">
        <v>62</v>
      </c>
      <c r="AA48" s="83">
        <f>AA47*12</f>
        <v>13130.74912796749</v>
      </c>
    </row>
    <row r="49" spans="1:28">
      <c r="B49" s="66"/>
      <c r="D49" s="65"/>
      <c r="P49" s="64"/>
      <c r="Q49" s="64"/>
      <c r="R49" s="64"/>
      <c r="S49" s="64"/>
      <c r="Z49" s="69" t="s">
        <v>54</v>
      </c>
      <c r="AA49" s="83">
        <f>AA48*24</f>
        <v>315137.9790712198</v>
      </c>
    </row>
    <row r="50" spans="1:28">
      <c r="P50" s="61"/>
      <c r="Q50" s="61"/>
      <c r="R50" s="61"/>
      <c r="S50" s="61"/>
      <c r="Z50" s="69" t="s">
        <v>63</v>
      </c>
      <c r="AA50" s="74">
        <f>AE32-AA49</f>
        <v>865662.0209287802</v>
      </c>
    </row>
    <row r="51" spans="1:28">
      <c r="D51" s="77"/>
    </row>
    <row r="52" spans="1:28">
      <c r="P52" s="61"/>
    </row>
    <row r="53" spans="1:28">
      <c r="N53" s="60"/>
      <c r="O53" s="60"/>
      <c r="P53" s="40"/>
      <c r="Z53" s="1" t="s">
        <v>10</v>
      </c>
    </row>
    <row r="55" spans="1:28">
      <c r="A55" s="1"/>
      <c r="B55" s="99"/>
      <c r="C55" s="99"/>
      <c r="D55" s="99"/>
      <c r="E55" s="99"/>
      <c r="F55" s="99"/>
      <c r="Z55" s="81" t="s">
        <v>64</v>
      </c>
      <c r="AA55" s="80"/>
      <c r="AB55" s="80"/>
    </row>
    <row r="56" spans="1:28">
      <c r="L56" s="1"/>
      <c r="P56" s="46"/>
      <c r="Q56" s="46"/>
      <c r="R56" s="46"/>
      <c r="S56" s="46"/>
    </row>
    <row r="57" spans="1:28">
      <c r="I57" s="40"/>
    </row>
    <row r="58" spans="1:28">
      <c r="I58" s="40"/>
    </row>
    <row r="59" spans="1:28">
      <c r="I59" s="77"/>
    </row>
    <row r="62" spans="1:28">
      <c r="A62" s="1"/>
      <c r="B62" s="100"/>
      <c r="C62" s="100"/>
      <c r="D62" s="100"/>
      <c r="E62" s="100"/>
      <c r="F62" s="100"/>
      <c r="G62" s="100"/>
      <c r="H62" s="100"/>
    </row>
    <row r="64" spans="1:28">
      <c r="B64" s="78"/>
      <c r="C64" s="1"/>
      <c r="D64" s="1"/>
      <c r="E64" s="1"/>
      <c r="F64" s="1"/>
      <c r="G64" s="1"/>
      <c r="H64" s="1"/>
      <c r="I64" s="1"/>
    </row>
    <row r="65" spans="1:9">
      <c r="B65" s="78"/>
      <c r="C65" s="79"/>
      <c r="D65" s="79"/>
      <c r="E65" s="79"/>
      <c r="F65" s="79"/>
      <c r="G65" s="79"/>
      <c r="I65" s="40"/>
    </row>
    <row r="66" spans="1:9">
      <c r="B66" s="78"/>
      <c r="C66" s="61"/>
      <c r="D66" s="61"/>
      <c r="E66" s="61"/>
      <c r="F66" s="40"/>
    </row>
    <row r="68" spans="1:9">
      <c r="A68" s="1"/>
      <c r="B68" s="99"/>
      <c r="C68" s="99"/>
      <c r="D68" s="99"/>
      <c r="E68" s="99"/>
      <c r="F68" s="99"/>
    </row>
    <row r="70" spans="1:9">
      <c r="B70" s="78"/>
      <c r="C70" s="1"/>
      <c r="D70" s="1"/>
      <c r="E70" s="1"/>
      <c r="F70" s="1"/>
      <c r="I70" s="77"/>
    </row>
    <row r="71" spans="1:9">
      <c r="B71" s="1"/>
      <c r="C71" s="40"/>
      <c r="D71" s="40"/>
      <c r="E71" s="40"/>
      <c r="F71" s="40"/>
    </row>
    <row r="72" spans="1:9">
      <c r="B72" s="1"/>
      <c r="C72" s="65"/>
      <c r="D72" s="65"/>
      <c r="E72" s="65"/>
      <c r="F72" s="65"/>
    </row>
    <row r="73" spans="1:9">
      <c r="B73" s="1"/>
      <c r="C73" s="40"/>
      <c r="D73" s="40"/>
      <c r="E73" s="40"/>
      <c r="F73" s="40"/>
    </row>
    <row r="75" spans="1:9">
      <c r="B75" s="78"/>
      <c r="C75" s="40"/>
    </row>
    <row r="76" spans="1:9">
      <c r="B76" s="1"/>
      <c r="C76" s="40"/>
    </row>
    <row r="77" spans="1:9">
      <c r="B77" s="1"/>
      <c r="C77" s="40"/>
    </row>
    <row r="78" spans="1:9">
      <c r="B78" s="1"/>
      <c r="C78" s="77"/>
    </row>
  </sheetData>
  <mergeCells count="13">
    <mergeCell ref="B68:F68"/>
    <mergeCell ref="B55:F55"/>
    <mergeCell ref="B62:H62"/>
    <mergeCell ref="U8:Y10"/>
    <mergeCell ref="U7:Y7"/>
    <mergeCell ref="O1:S1"/>
    <mergeCell ref="A35:B35"/>
    <mergeCell ref="N35:O35"/>
    <mergeCell ref="C2:E2"/>
    <mergeCell ref="F2:G2"/>
    <mergeCell ref="H2:J2"/>
    <mergeCell ref="K2:L2"/>
    <mergeCell ref="C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B70E1-0F18-4182-9068-B132C8EC4AF8}">
  <dimension ref="D10:E11"/>
  <sheetViews>
    <sheetView topLeftCell="C7" workbookViewId="0">
      <selection activeCell="I28" sqref="I28"/>
    </sheetView>
  </sheetViews>
  <sheetFormatPr defaultRowHeight="14.45"/>
  <cols>
    <col min="4" max="4" width="27.7109375" bestFit="1" customWidth="1"/>
    <col min="5" max="5" width="25" bestFit="1" customWidth="1"/>
  </cols>
  <sheetData>
    <row r="10" spans="4:5">
      <c r="D10" t="s">
        <v>65</v>
      </c>
      <c r="E10" t="s">
        <v>66</v>
      </c>
    </row>
    <row r="11" spans="4:5">
      <c r="D11" s="84">
        <v>1180800</v>
      </c>
      <c r="E11" s="84">
        <v>315137.9790712198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69249-3156-4BC2-996D-BB5A2D4CB1C1}">
  <dimension ref="B3:C13"/>
  <sheetViews>
    <sheetView tabSelected="1" workbookViewId="0">
      <selection activeCell="C11" sqref="C11"/>
    </sheetView>
  </sheetViews>
  <sheetFormatPr defaultRowHeight="15"/>
  <cols>
    <col min="2" max="2" width="20" customWidth="1"/>
    <col min="3" max="3" width="25.42578125" customWidth="1"/>
  </cols>
  <sheetData>
    <row r="3" spans="2:3">
      <c r="B3" t="s">
        <v>67</v>
      </c>
      <c r="C3" t="s">
        <v>68</v>
      </c>
    </row>
    <row r="4" spans="2:3">
      <c r="B4" t="s">
        <v>69</v>
      </c>
    </row>
    <row r="5" spans="2:3">
      <c r="B5" t="s">
        <v>70</v>
      </c>
    </row>
    <row r="6" spans="2:3">
      <c r="B6" t="s">
        <v>71</v>
      </c>
    </row>
    <row r="9" spans="2:3">
      <c r="B9" t="s">
        <v>72</v>
      </c>
    </row>
    <row r="10" spans="2:3">
      <c r="B10" t="s">
        <v>73</v>
      </c>
      <c r="C10" s="65">
        <v>5.5</v>
      </c>
    </row>
    <row r="11" spans="2:3">
      <c r="B11" t="s">
        <v>74</v>
      </c>
    </row>
    <row r="12" spans="2:3">
      <c r="B12" t="s">
        <v>75</v>
      </c>
    </row>
    <row r="13" spans="2:3">
      <c r="B13" t="s">
        <v>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65C0F77D7C6F4DB510052276A523BA" ma:contentTypeVersion="3" ma:contentTypeDescription="Create a new document." ma:contentTypeScope="" ma:versionID="4eaf7b88d43d64e0b9f62a4fd94a0a6d">
  <xsd:schema xmlns:xsd="http://www.w3.org/2001/XMLSchema" xmlns:xs="http://www.w3.org/2001/XMLSchema" xmlns:p="http://schemas.microsoft.com/office/2006/metadata/properties" xmlns:ns2="26ebbd02-9030-4d3c-b6fa-73d7e48c0659" targetNamespace="http://schemas.microsoft.com/office/2006/metadata/properties" ma:root="true" ma:fieldsID="f6a87accb3c7138215c4ad2f0f9a8707" ns2:_="">
    <xsd:import namespace="26ebbd02-9030-4d3c-b6fa-73d7e48c06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bbd02-9030-4d3c-b6fa-73d7e48c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3384E8-2895-4E33-9BC8-7E670A98F811}"/>
</file>

<file path=customXml/itemProps2.xml><?xml version="1.0" encoding="utf-8"?>
<ds:datastoreItem xmlns:ds="http://schemas.openxmlformats.org/officeDocument/2006/customXml" ds:itemID="{435D2E0E-320D-4FBC-A40F-C6ECC4317EE8}"/>
</file>

<file path=customXml/itemProps3.xml><?xml version="1.0" encoding="utf-8"?>
<ds:datastoreItem xmlns:ds="http://schemas.openxmlformats.org/officeDocument/2006/customXml" ds:itemID="{295D3B5F-1324-45C9-A287-378721F831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Hofer</dc:creator>
  <cp:keywords/>
  <dc:description/>
  <cp:lastModifiedBy>Shikhar Shrestha</cp:lastModifiedBy>
  <cp:revision/>
  <dcterms:created xsi:type="dcterms:W3CDTF">2019-12-18T19:43:35Z</dcterms:created>
  <dcterms:modified xsi:type="dcterms:W3CDTF">2026-04-19T00:38:04Z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0x010100F065C0F77D7C6F4DB510052276A523BA</vt:lpwstr>
  </property>
</Properties>
</file>